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henchen\Desktop\"/>
    </mc:Choice>
  </mc:AlternateContent>
  <xr:revisionPtr revIDLastSave="0" documentId="13_ncr:1_{B429635C-3E01-44DD-A701-1396958D66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主表" sheetId="1" r:id="rId1"/>
    <sheet name="说明" sheetId="5" r:id="rId2"/>
    <sheet name="业务数据统计" sheetId="2" r:id="rId3"/>
    <sheet name="统计时间段内的活跃用户" sheetId="3" r:id="rId4"/>
    <sheet name="云相册-城市统计" sheetId="4" r:id="rId5"/>
  </sheets>
  <calcPr calcId="191029"/>
</workbook>
</file>

<file path=xl/calcChain.xml><?xml version="1.0" encoding="utf-8"?>
<calcChain xmlns="http://schemas.openxmlformats.org/spreadsheetml/2006/main">
  <c r="C22" i="1" l="1"/>
  <c r="C26" i="1"/>
  <c r="E26" i="1" s="1"/>
  <c r="C25" i="1"/>
  <c r="E25" i="1" s="1"/>
  <c r="C24" i="1"/>
  <c r="E24" i="1" s="1"/>
  <c r="C23" i="1"/>
  <c r="E23" i="1" s="1"/>
  <c r="C21" i="1"/>
  <c r="E21" i="1" s="1"/>
  <c r="C31" i="1"/>
  <c r="E31" i="1"/>
  <c r="E28" i="1"/>
  <c r="C46" i="1"/>
  <c r="C47" i="1"/>
  <c r="E47" i="1" s="1"/>
  <c r="C48" i="1"/>
  <c r="E48" i="1" s="1"/>
  <c r="C49" i="1"/>
  <c r="C50" i="1"/>
  <c r="C51" i="1"/>
  <c r="E51" i="1" s="1"/>
  <c r="C52" i="1"/>
  <c r="C53" i="1"/>
  <c r="C54" i="1"/>
  <c r="E54" i="1" s="1"/>
  <c r="C45" i="1"/>
  <c r="F47" i="1"/>
  <c r="F48" i="1"/>
  <c r="F49" i="1"/>
  <c r="F50" i="1"/>
  <c r="F51" i="1"/>
  <c r="F52" i="1"/>
  <c r="F53" i="1"/>
  <c r="F54" i="1"/>
  <c r="F46" i="1"/>
  <c r="F45" i="1"/>
  <c r="C11" i="1"/>
  <c r="C10" i="1"/>
  <c r="E10" i="1" s="1"/>
  <c r="C9" i="1"/>
  <c r="E9" i="1" s="1"/>
  <c r="B8" i="3"/>
  <c r="C8" i="1"/>
  <c r="E8" i="1" s="1"/>
  <c r="C29" i="1"/>
  <c r="E29" i="1" s="1"/>
  <c r="C39" i="1"/>
  <c r="C38" i="1"/>
  <c r="C37" i="1"/>
  <c r="C36" i="1"/>
  <c r="C44" i="1"/>
  <c r="E44" i="1" s="1"/>
  <c r="C43" i="1"/>
  <c r="E43" i="1" s="1"/>
  <c r="C42" i="1"/>
  <c r="E42" i="1" s="1"/>
  <c r="C41" i="1"/>
  <c r="E41" i="1" s="1"/>
  <c r="C40" i="1"/>
  <c r="E40" i="1" s="1"/>
  <c r="C6" i="1"/>
  <c r="C2" i="1" s="1"/>
  <c r="E2" i="1" s="1"/>
  <c r="C5" i="1"/>
  <c r="E5" i="1" s="1"/>
  <c r="C27" i="1"/>
  <c r="C35" i="1"/>
  <c r="E35" i="1" s="1"/>
  <c r="C34" i="1"/>
  <c r="E34" i="1" s="1"/>
  <c r="C33" i="1"/>
  <c r="E33" i="1" s="1"/>
  <c r="C32" i="1"/>
  <c r="E32" i="1" s="1"/>
  <c r="C30" i="1"/>
  <c r="E53" i="1"/>
  <c r="E52" i="1"/>
  <c r="E50" i="1"/>
  <c r="E49" i="1"/>
  <c r="E46" i="1"/>
  <c r="E45" i="1"/>
  <c r="D31" i="1"/>
  <c r="E30" i="1"/>
  <c r="D30" i="1"/>
  <c r="D28" i="1"/>
  <c r="E27" i="1"/>
  <c r="D27" i="1"/>
  <c r="E22" i="1"/>
  <c r="E20" i="1"/>
  <c r="E19" i="1"/>
  <c r="E18" i="1"/>
  <c r="E17" i="1"/>
  <c r="D17" i="1"/>
  <c r="C17" i="1"/>
  <c r="E16" i="1"/>
  <c r="D16" i="1"/>
  <c r="C16" i="1"/>
  <c r="E15" i="1"/>
  <c r="E14" i="1"/>
  <c r="E13" i="1"/>
  <c r="E12" i="1"/>
  <c r="D12" i="1"/>
  <c r="C12" i="1"/>
  <c r="E11" i="1"/>
  <c r="E7" i="1"/>
  <c r="D5" i="1"/>
  <c r="E4" i="1"/>
  <c r="E3" i="1"/>
  <c r="D2" i="1"/>
  <c r="E6" i="1" l="1"/>
  <c r="D36" i="1"/>
  <c r="D37" i="1"/>
  <c r="D38" i="1"/>
  <c r="D39" i="1"/>
</calcChain>
</file>

<file path=xl/sharedStrings.xml><?xml version="1.0" encoding="utf-8"?>
<sst xmlns="http://schemas.openxmlformats.org/spreadsheetml/2006/main" count="153" uniqueCount="138">
  <si>
    <t>业务模块</t>
  </si>
  <si>
    <t>数据名称</t>
  </si>
  <si>
    <t>实际数据</t>
  </si>
  <si>
    <t>上周数据</t>
  </si>
  <si>
    <t>环比增长率</t>
  </si>
  <si>
    <t>城市名称</t>
  </si>
  <si>
    <t>华数i家用户数</t>
  </si>
  <si>
    <t>华数i家业务总用户数</t>
  </si>
  <si>
    <t>华数i家App用户数</t>
  </si>
  <si>
    <t>安防场景用户数</t>
  </si>
  <si>
    <t>家庭云场景用户数</t>
  </si>
  <si>
    <t>家庭充电场景用户数</t>
  </si>
  <si>
    <t>公寓场景用户数</t>
  </si>
  <si>
    <t>华数i家APP</t>
  </si>
  <si>
    <t>前一日活跃用户数</t>
  </si>
  <si>
    <t>近7日平均日活跃</t>
  </si>
  <si>
    <t>月活跃用户数（去重）</t>
  </si>
  <si>
    <t>月活跃用户数（未去重）</t>
  </si>
  <si>
    <t>华数眼销售</t>
  </si>
  <si>
    <t>华数眼总销量</t>
  </si>
  <si>
    <t>宇视室内摄像头</t>
  </si>
  <si>
    <t>宇视室外摄像头</t>
  </si>
  <si>
    <t>宇视激活数</t>
  </si>
  <si>
    <t>宇视激活率</t>
  </si>
  <si>
    <t>云存储业务</t>
  </si>
  <si>
    <t>累计开通量</t>
  </si>
  <si>
    <t>线上开通量</t>
  </si>
  <si>
    <t>线下开通量</t>
  </si>
  <si>
    <t>云存储线上累计收入</t>
  </si>
  <si>
    <t>云存储套餐订购</t>
  </si>
  <si>
    <t>7天事件云存包年</t>
  </si>
  <si>
    <t>7天事件单月订购</t>
  </si>
  <si>
    <t>7天事件云存连续包月</t>
  </si>
  <si>
    <t>7天全时段包年</t>
  </si>
  <si>
    <t>7天全时段单月订购</t>
  </si>
  <si>
    <t>7天全时段连续包月</t>
  </si>
  <si>
    <t>云存储用户使用情况</t>
  </si>
  <si>
    <t>累计激活数</t>
  </si>
  <si>
    <t>云存储激活率</t>
  </si>
  <si>
    <t>未使用的云存储数</t>
  </si>
  <si>
    <t>云存储渗透率</t>
  </si>
  <si>
    <t>云存储使用率</t>
  </si>
  <si>
    <t>云相册业务</t>
  </si>
  <si>
    <t>云相册领用人数</t>
  </si>
  <si>
    <t>云相册使用人数</t>
  </si>
  <si>
    <t>总开通空间</t>
  </si>
  <si>
    <t>总使用空间</t>
  </si>
  <si>
    <t>用户构成分析</t>
  </si>
  <si>
    <t>云相册+智能安防</t>
  </si>
  <si>
    <t>云相册+云存储</t>
  </si>
  <si>
    <t>云相册+智慧网络</t>
  </si>
  <si>
    <t>云相册+家庭健康</t>
  </si>
  <si>
    <t>家庭充电业务</t>
  </si>
  <si>
    <t>充电桩数量</t>
  </si>
  <si>
    <t>充电次数总计</t>
  </si>
  <si>
    <t>充电费用总计</t>
  </si>
  <si>
    <t>电费总计</t>
  </si>
  <si>
    <t>服务费总计</t>
  </si>
  <si>
    <t>城市相册分布TOP10</t>
  </si>
  <si>
    <t>城市排行1</t>
  </si>
  <si>
    <t>杭州市</t>
  </si>
  <si>
    <t>城市排行2</t>
  </si>
  <si>
    <t>金华市</t>
  </si>
  <si>
    <t>城市排行3</t>
  </si>
  <si>
    <t>绍兴市</t>
  </si>
  <si>
    <t>城市排行4</t>
  </si>
  <si>
    <t>湖州市</t>
  </si>
  <si>
    <t>城市排行5</t>
  </si>
  <si>
    <t>衢州市</t>
  </si>
  <si>
    <t>城市排行6</t>
  </si>
  <si>
    <t>嘉兴市</t>
  </si>
  <si>
    <t>城市排行7</t>
  </si>
  <si>
    <t>上海市</t>
  </si>
  <si>
    <t>城市排行8</t>
  </si>
  <si>
    <t>六安市</t>
  </si>
  <si>
    <t>城市排行9</t>
  </si>
  <si>
    <t>温州市</t>
  </si>
  <si>
    <t>城市排行10</t>
  </si>
  <si>
    <t>宁波市</t>
  </si>
  <si>
    <t>截止时间：2025年11月28日08:16:21 容量单位：G</t>
  </si>
  <si>
    <t>视频云</t>
  </si>
  <si>
    <t>云相册</t>
  </si>
  <si>
    <t>视频云+云相册</t>
  </si>
  <si>
    <t>统计用户数</t>
  </si>
  <si>
    <t>用户规模</t>
  </si>
  <si>
    <t>云相册领用人数（10G免费权益）</t>
  </si>
  <si>
    <t>空间占用</t>
  </si>
  <si>
    <t>云相册总开通空间</t>
  </si>
  <si>
    <t>云相册总使用空间</t>
  </si>
  <si>
    <t>用户使用情况（地点）</t>
  </si>
  <si>
    <t>0&lt;地点数量&lt;=5</t>
  </si>
  <si>
    <t>5&lt;地点数量&lt;=10</t>
  </si>
  <si>
    <t>10&lt;地点数量&lt;=15</t>
  </si>
  <si>
    <t>地点数量&gt;15</t>
  </si>
  <si>
    <t>用户使用情况（人物）</t>
  </si>
  <si>
    <t>0&lt;人物数量&lt;5</t>
  </si>
  <si>
    <t>5&lt;人物数量&lt;=10</t>
  </si>
  <si>
    <t>10&lt;人物数量&lt;=15</t>
  </si>
  <si>
    <t>人物数量&gt;15</t>
  </si>
  <si>
    <t>用户构成</t>
  </si>
  <si>
    <t>云相册活跃用户数</t>
  </si>
  <si>
    <t>-</t>
  </si>
  <si>
    <t>云相册与智能安防设备重合用户数</t>
  </si>
  <si>
    <t>云相册与智慧网络设备重合用户数</t>
  </si>
  <si>
    <t>云相册与云存储重合用户数</t>
  </si>
  <si>
    <t>云相册与家庭健康设备重合用户数</t>
  </si>
  <si>
    <t>云存</t>
  </si>
  <si>
    <t>用户使用情况</t>
  </si>
  <si>
    <t>正在使用的云存储数</t>
  </si>
  <si>
    <t>未关联设备、无摄像头、云存开通时间≤7天云存储数</t>
  </si>
  <si>
    <t>未关联设备、无摄像头、云存开通时间＞7天云存储数</t>
  </si>
  <si>
    <t>未关联设备、有摄像头、摄像头在线的云存储数</t>
  </si>
  <si>
    <t>未关联设备、有摄像头、摄像头离线的云存储数</t>
  </si>
  <si>
    <t>云存储到期数</t>
  </si>
  <si>
    <t>云存储续订数</t>
  </si>
  <si>
    <t>云存储续订率</t>
  </si>
  <si>
    <t>用户共享情况</t>
  </si>
  <si>
    <t>摄像头共享数</t>
  </si>
  <si>
    <t>摄像头共享数/激活数</t>
  </si>
  <si>
    <t>套餐订购数据</t>
  </si>
  <si>
    <t>七天事件云存包年订购数</t>
  </si>
  <si>
    <t>七天事件云存包月订购数</t>
  </si>
  <si>
    <t>连续</t>
  </si>
  <si>
    <t>七天全时段包年订购数</t>
  </si>
  <si>
    <t>七天全时段包月订购数</t>
  </si>
  <si>
    <t>充电桩</t>
  </si>
  <si>
    <t>使用用户（去重）</t>
  </si>
  <si>
    <t>平均</t>
  </si>
  <si>
    <t>活跃数（已去重）</t>
  </si>
  <si>
    <t>未去重数据</t>
  </si>
  <si>
    <t>城市名</t>
  </si>
  <si>
    <t>数量（倒序排序）</t>
  </si>
  <si>
    <t>主表</t>
    <phoneticPr fontId="17" type="noConversion"/>
  </si>
  <si>
    <t>在线表格粘贴即可</t>
    <phoneticPr fontId="17" type="noConversion"/>
  </si>
  <si>
    <t>业务数据统计</t>
    <phoneticPr fontId="17" type="noConversion"/>
  </si>
  <si>
    <t>统计时间段内的活跃用户</t>
    <phoneticPr fontId="17" type="noConversion"/>
  </si>
  <si>
    <t>云相册-城市统计</t>
    <phoneticPr fontId="17" type="noConversion"/>
  </si>
  <si>
    <r>
      <rPr>
        <b/>
        <sz val="11"/>
        <color rgb="FFFF0000"/>
        <rFont val="等线"/>
        <family val="3"/>
        <charset val="134"/>
        <scheme val="minor"/>
      </rPr>
      <t>绿底色</t>
    </r>
    <r>
      <rPr>
        <sz val="11"/>
        <color rgb="FFFF0000"/>
        <rFont val="等线"/>
        <family val="3"/>
        <charset val="134"/>
        <scheme val="minor"/>
      </rPr>
      <t>为“业务数据统计”、“日活”、“云相册-城市统计”，三张表格中取对应数据</t>
    </r>
    <r>
      <rPr>
        <b/>
        <sz val="11"/>
        <color rgb="FFFF0000"/>
        <rFont val="等线"/>
        <family val="3"/>
        <charset val="134"/>
        <scheme val="minor"/>
      </rPr>
      <t>自动填入</t>
    </r>
    <r>
      <rPr>
        <sz val="11"/>
        <color rgb="FFFF0000"/>
        <rFont val="等线"/>
        <family val="3"/>
        <charset val="134"/>
        <scheme val="minor"/>
      </rPr>
      <t xml:space="preserve">，其余手动填写
</t>
    </r>
    <r>
      <rPr>
        <b/>
        <sz val="11"/>
        <color rgb="FFFF0000"/>
        <rFont val="等线"/>
        <family val="3"/>
        <charset val="134"/>
        <scheme val="minor"/>
      </rPr>
      <t>表头、业务模块和业务数据名称不可更改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</si>
</sst>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,##0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C00000"/>
      <name val="微软雅黑"/>
      <charset val="134"/>
    </font>
    <font>
      <b/>
      <sz val="11"/>
      <color theme="4"/>
      <name val="微软雅黑"/>
      <charset val="134"/>
    </font>
    <font>
      <b/>
      <sz val="11"/>
      <name val="微软雅黑"/>
      <charset val="134"/>
    </font>
    <font>
      <sz val="10"/>
      <color rgb="FFC00000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0"/>
      <color rgb="FF00B05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9"/>
      <name val="等线"/>
      <charset val="134"/>
      <scheme val="minor"/>
    </font>
    <font>
      <sz val="10"/>
      <color rgb="FF000000"/>
      <name val="Microsoft YaHei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等线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CDDFA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 wrapText="1"/>
    </xf>
    <xf numFmtId="10" fontId="10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8" xfId="0" applyFont="1" applyBorder="1" applyAlignment="1">
      <alignment horizontal="right" vertical="center"/>
    </xf>
    <xf numFmtId="0" fontId="15" fillId="4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0" fontId="15" fillId="0" borderId="6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2" fillId="5" borderId="3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0" fontId="3" fillId="5" borderId="3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7" fontId="18" fillId="4" borderId="6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20" fillId="0" borderId="0" xfId="0" applyFont="1"/>
    <xf numFmtId="0" fontId="20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16" fillId="0" borderId="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/>
    <xf numFmtId="0" fontId="8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/>
  </sheetViews>
  <sheetFormatPr defaultColWidth="9" defaultRowHeight="13.8"/>
  <cols>
    <col min="1" max="1" width="13.77734375" customWidth="1"/>
    <col min="2" max="2" width="20.21875" customWidth="1"/>
    <col min="3" max="3" width="10.44140625" customWidth="1"/>
    <col min="4" max="4" width="12.5546875" customWidth="1"/>
    <col min="5" max="5" width="16" customWidth="1"/>
    <col min="6" max="6" width="14.5546875" customWidth="1"/>
  </cols>
  <sheetData>
    <row r="1" spans="1:6" ht="16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16.2">
      <c r="A2" s="58" t="s">
        <v>6</v>
      </c>
      <c r="B2" s="37" t="s">
        <v>7</v>
      </c>
      <c r="C2" s="38">
        <f>C3+C6+C7</f>
        <v>62622</v>
      </c>
      <c r="D2" s="5">
        <f>D3+D6+D7</f>
        <v>59014</v>
      </c>
      <c r="E2" s="6">
        <f t="shared" ref="E2:E35" si="0">(C2-D2)/D2</f>
        <v>6.1138035042532284E-2</v>
      </c>
      <c r="F2" s="7"/>
    </row>
    <row r="3" spans="1:6" ht="16.2">
      <c r="A3" s="59"/>
      <c r="B3" s="3" t="s">
        <v>8</v>
      </c>
      <c r="C3" s="4">
        <v>43413</v>
      </c>
      <c r="D3" s="5">
        <v>40912</v>
      </c>
      <c r="E3" s="6">
        <f t="shared" si="0"/>
        <v>6.1131208447399298E-2</v>
      </c>
      <c r="F3" s="88"/>
    </row>
    <row r="4" spans="1:6" ht="16.2">
      <c r="A4" s="59"/>
      <c r="B4" s="3" t="s">
        <v>9</v>
      </c>
      <c r="C4" s="4">
        <v>33027</v>
      </c>
      <c r="D4" s="5">
        <v>32349</v>
      </c>
      <c r="E4" s="6">
        <f t="shared" si="0"/>
        <v>2.09589168135027E-2</v>
      </c>
      <c r="F4" s="89"/>
    </row>
    <row r="5" spans="1:6" ht="16.2">
      <c r="A5" s="59"/>
      <c r="B5" s="37" t="s">
        <v>10</v>
      </c>
      <c r="C5" s="38">
        <f>业务数据统计!F2+业务数据统计!G2</f>
        <v>18192</v>
      </c>
      <c r="D5" s="5">
        <f>6828+7299</f>
        <v>14127</v>
      </c>
      <c r="E5" s="6">
        <f t="shared" ref="E5:E6" si="1">(C5-D5)/D5</f>
        <v>0.28774686770014868</v>
      </c>
      <c r="F5" s="90"/>
    </row>
    <row r="6" spans="1:6" ht="16.2">
      <c r="A6" s="59"/>
      <c r="B6" s="37" t="s">
        <v>11</v>
      </c>
      <c r="C6" s="38">
        <f>业务数据统计!D40</f>
        <v>11156</v>
      </c>
      <c r="D6" s="5">
        <v>10292</v>
      </c>
      <c r="E6" s="6">
        <f t="shared" si="1"/>
        <v>8.3948698017877965E-2</v>
      </c>
      <c r="F6" s="90"/>
    </row>
    <row r="7" spans="1:6" ht="16.2">
      <c r="A7" s="60"/>
      <c r="B7" s="3" t="s">
        <v>12</v>
      </c>
      <c r="C7" s="4">
        <v>8053</v>
      </c>
      <c r="D7" s="5">
        <v>7810</v>
      </c>
      <c r="E7" s="6">
        <f t="shared" si="0"/>
        <v>3.1113956466069102E-2</v>
      </c>
      <c r="F7" s="90"/>
    </row>
    <row r="8" spans="1:6" ht="15">
      <c r="A8" s="61" t="s">
        <v>13</v>
      </c>
      <c r="B8" s="39" t="s">
        <v>14</v>
      </c>
      <c r="C8" s="39">
        <f>统计时间段内的活跃用户!B1</f>
        <v>8405</v>
      </c>
      <c r="D8" s="8">
        <v>8497</v>
      </c>
      <c r="E8" s="9">
        <f t="shared" si="0"/>
        <v>-1.0827350829704601E-2</v>
      </c>
      <c r="F8" s="91"/>
    </row>
    <row r="9" spans="1:6" ht="15">
      <c r="A9" s="61"/>
      <c r="B9" s="39" t="s">
        <v>15</v>
      </c>
      <c r="C9" s="46">
        <f>统计时间段内的活跃用户!B8</f>
        <v>8516</v>
      </c>
      <c r="D9" s="5">
        <v>8586</v>
      </c>
      <c r="E9" s="9">
        <f t="shared" si="0"/>
        <v>-8.1528068949452605E-3</v>
      </c>
      <c r="F9" s="91"/>
    </row>
    <row r="10" spans="1:6" ht="15">
      <c r="A10" s="61"/>
      <c r="B10" s="48" t="s">
        <v>16</v>
      </c>
      <c r="C10" s="49">
        <f>统计时间段内的活跃用户!A12</f>
        <v>27729</v>
      </c>
      <c r="D10" s="10">
        <v>23912</v>
      </c>
      <c r="E10" s="11">
        <f t="shared" si="0"/>
        <v>0.1596269655403145</v>
      </c>
      <c r="F10" s="91"/>
    </row>
    <row r="11" spans="1:6" ht="30">
      <c r="A11" s="60"/>
      <c r="B11" s="48" t="s">
        <v>17</v>
      </c>
      <c r="C11" s="49">
        <f>统计时间段内的活跃用户!B12</f>
        <v>662245</v>
      </c>
      <c r="D11" s="10">
        <v>656935</v>
      </c>
      <c r="E11" s="11">
        <f t="shared" si="0"/>
        <v>8.0829914679534497E-3</v>
      </c>
      <c r="F11" s="91"/>
    </row>
    <row r="12" spans="1:6" ht="15">
      <c r="A12" s="62" t="s">
        <v>18</v>
      </c>
      <c r="B12" s="39" t="s">
        <v>19</v>
      </c>
      <c r="C12" s="39">
        <f>C13+C14+304</f>
        <v>49884</v>
      </c>
      <c r="D12" s="8">
        <f>D13+D14+304</f>
        <v>48127</v>
      </c>
      <c r="E12" s="9">
        <f t="shared" si="0"/>
        <v>3.6507573711222402E-2</v>
      </c>
      <c r="F12" s="91"/>
    </row>
    <row r="13" spans="1:6" ht="15">
      <c r="A13" s="62"/>
      <c r="B13" s="8" t="s">
        <v>20</v>
      </c>
      <c r="C13" s="8">
        <v>40159</v>
      </c>
      <c r="D13" s="8">
        <v>38694</v>
      </c>
      <c r="E13" s="9">
        <f t="shared" si="0"/>
        <v>3.7861167106011298E-2</v>
      </c>
      <c r="F13" s="91"/>
    </row>
    <row r="14" spans="1:6" ht="15">
      <c r="A14" s="62"/>
      <c r="B14" s="8" t="s">
        <v>21</v>
      </c>
      <c r="C14" s="8">
        <v>9421</v>
      </c>
      <c r="D14" s="8">
        <v>9129</v>
      </c>
      <c r="E14" s="9">
        <f t="shared" si="0"/>
        <v>3.1985978749041501E-2</v>
      </c>
      <c r="F14" s="91"/>
    </row>
    <row r="15" spans="1:6" ht="15">
      <c r="A15" s="62"/>
      <c r="B15" s="8" t="s">
        <v>22</v>
      </c>
      <c r="C15" s="8">
        <v>23504</v>
      </c>
      <c r="D15" s="8">
        <v>22783</v>
      </c>
      <c r="E15" s="9">
        <f t="shared" si="0"/>
        <v>3.1646403019795502E-2</v>
      </c>
      <c r="F15" s="91"/>
    </row>
    <row r="16" spans="1:6" ht="15">
      <c r="A16" s="62"/>
      <c r="B16" s="39" t="s">
        <v>23</v>
      </c>
      <c r="C16" s="40">
        <f>C15/(C14+C13)</f>
        <v>0.47406212182331597</v>
      </c>
      <c r="D16" s="12">
        <f>D15/(D14+D13)</f>
        <v>0.47640256780210399</v>
      </c>
      <c r="E16" s="9">
        <f t="shared" si="0"/>
        <v>-4.9127484547059697E-3</v>
      </c>
      <c r="F16" s="91"/>
    </row>
    <row r="17" spans="1:6" ht="15">
      <c r="A17" s="62" t="s">
        <v>24</v>
      </c>
      <c r="B17" s="39" t="s">
        <v>25</v>
      </c>
      <c r="C17" s="39">
        <f>C18+C19</f>
        <v>11693</v>
      </c>
      <c r="D17" s="8">
        <f>D18+D19</f>
        <v>11158</v>
      </c>
      <c r="E17" s="9">
        <f t="shared" si="0"/>
        <v>4.7947660871123898E-2</v>
      </c>
      <c r="F17" s="91"/>
    </row>
    <row r="18" spans="1:6" ht="15">
      <c r="A18" s="62"/>
      <c r="B18" s="8" t="s">
        <v>26</v>
      </c>
      <c r="C18" s="8">
        <v>1094</v>
      </c>
      <c r="D18" s="8">
        <v>1008</v>
      </c>
      <c r="E18" s="9">
        <f t="shared" si="0"/>
        <v>8.5317460317460306E-2</v>
      </c>
      <c r="F18" s="91"/>
    </row>
    <row r="19" spans="1:6" ht="15">
      <c r="A19" s="62"/>
      <c r="B19" s="8" t="s">
        <v>27</v>
      </c>
      <c r="C19" s="8">
        <v>10599</v>
      </c>
      <c r="D19" s="8">
        <v>10150</v>
      </c>
      <c r="E19" s="9">
        <f t="shared" si="0"/>
        <v>4.4236453201970401E-2</v>
      </c>
      <c r="F19" s="91"/>
    </row>
    <row r="20" spans="1:6" ht="15">
      <c r="A20" s="62"/>
      <c r="B20" s="8" t="s">
        <v>28</v>
      </c>
      <c r="C20" s="8">
        <v>45209</v>
      </c>
      <c r="D20" s="8">
        <v>43740</v>
      </c>
      <c r="E20" s="9">
        <f t="shared" si="0"/>
        <v>3.3584819387288502E-2</v>
      </c>
      <c r="F20" s="91"/>
    </row>
    <row r="21" spans="1:6" ht="15" customHeight="1">
      <c r="A21" s="63" t="s">
        <v>29</v>
      </c>
      <c r="B21" s="39" t="s">
        <v>30</v>
      </c>
      <c r="C21" s="39">
        <f>业务数据统计!D31</f>
        <v>1465</v>
      </c>
      <c r="D21" s="8">
        <v>1461</v>
      </c>
      <c r="E21" s="9">
        <f t="shared" si="0"/>
        <v>2.7378507871321013E-3</v>
      </c>
      <c r="F21" s="91"/>
    </row>
    <row r="22" spans="1:6" ht="15">
      <c r="A22" s="64"/>
      <c r="B22" s="39" t="s">
        <v>31</v>
      </c>
      <c r="C22" s="39">
        <f>业务数据统计!D32-业务数据统计!G32</f>
        <v>45</v>
      </c>
      <c r="D22" s="8">
        <v>45</v>
      </c>
      <c r="E22" s="9">
        <f t="shared" si="0"/>
        <v>0</v>
      </c>
      <c r="F22" s="91"/>
    </row>
    <row r="23" spans="1:6" ht="15">
      <c r="A23" s="64"/>
      <c r="B23" s="39" t="s">
        <v>32</v>
      </c>
      <c r="C23" s="39">
        <f>业务数据统计!G32</f>
        <v>6801</v>
      </c>
      <c r="D23" s="8">
        <v>6138</v>
      </c>
      <c r="E23" s="9">
        <f t="shared" si="0"/>
        <v>0.10801564027370479</v>
      </c>
      <c r="F23" s="91"/>
    </row>
    <row r="24" spans="1:6" ht="15">
      <c r="A24" s="64"/>
      <c r="B24" s="39" t="s">
        <v>33</v>
      </c>
      <c r="C24" s="39">
        <f>业务数据统计!D33</f>
        <v>190</v>
      </c>
      <c r="D24" s="8">
        <v>190</v>
      </c>
      <c r="E24" s="9">
        <f t="shared" si="0"/>
        <v>0</v>
      </c>
      <c r="F24" s="91"/>
    </row>
    <row r="25" spans="1:6" ht="15">
      <c r="A25" s="64"/>
      <c r="B25" s="39" t="s">
        <v>34</v>
      </c>
      <c r="C25" s="39">
        <f>业务数据统计!D34-业务数据统计!G34</f>
        <v>5</v>
      </c>
      <c r="D25" s="8">
        <v>5</v>
      </c>
      <c r="E25" s="9">
        <f t="shared" si="0"/>
        <v>0</v>
      </c>
      <c r="F25" s="91"/>
    </row>
    <row r="26" spans="1:6" ht="15">
      <c r="A26" s="65"/>
      <c r="B26" s="39" t="s">
        <v>35</v>
      </c>
      <c r="C26" s="39">
        <f>业务数据统计!G34</f>
        <v>283</v>
      </c>
      <c r="D26" s="8">
        <v>281</v>
      </c>
      <c r="E26" s="9">
        <f t="shared" si="0"/>
        <v>7.1174377224199285E-3</v>
      </c>
      <c r="F26" s="91"/>
    </row>
    <row r="27" spans="1:6" ht="15" customHeight="1">
      <c r="A27" s="62" t="s">
        <v>36</v>
      </c>
      <c r="B27" s="39" t="s">
        <v>37</v>
      </c>
      <c r="C27" s="39">
        <f>5859+C18</f>
        <v>6953</v>
      </c>
      <c r="D27" s="8">
        <f>5521+994</f>
        <v>6515</v>
      </c>
      <c r="E27" s="9">
        <f t="shared" si="0"/>
        <v>6.7229470452801199E-2</v>
      </c>
      <c r="F27" s="91"/>
    </row>
    <row r="28" spans="1:6" ht="15">
      <c r="A28" s="66"/>
      <c r="B28" s="8" t="s">
        <v>38</v>
      </c>
      <c r="C28" s="12">
        <v>0.46300000000000002</v>
      </c>
      <c r="D28" s="12">
        <f>D27/14514</f>
        <v>0.44887694639658299</v>
      </c>
      <c r="E28" s="13">
        <f t="shared" si="0"/>
        <v>3.1463085188026811E-2</v>
      </c>
      <c r="F28" s="91"/>
    </row>
    <row r="29" spans="1:6" ht="15">
      <c r="A29" s="66"/>
      <c r="B29" s="39" t="s">
        <v>39</v>
      </c>
      <c r="C29" s="39">
        <f>业务数据统计!D21</f>
        <v>3615</v>
      </c>
      <c r="D29" s="8">
        <v>3400</v>
      </c>
      <c r="E29" s="9">
        <f t="shared" si="0"/>
        <v>6.3235294117647056E-2</v>
      </c>
      <c r="F29" s="91"/>
    </row>
    <row r="30" spans="1:6" ht="15">
      <c r="A30" s="66"/>
      <c r="B30" s="39" t="s">
        <v>40</v>
      </c>
      <c r="C30" s="40">
        <f>C17/C15</f>
        <v>0.49748978897208984</v>
      </c>
      <c r="D30" s="12">
        <f>D17/D15</f>
        <v>0.489751130228679</v>
      </c>
      <c r="E30" s="9">
        <f t="shared" si="0"/>
        <v>1.5801206502162515E-2</v>
      </c>
      <c r="F30" s="91"/>
    </row>
    <row r="31" spans="1:6" ht="15">
      <c r="A31" s="66"/>
      <c r="B31" s="39" t="s">
        <v>41</v>
      </c>
      <c r="C31" s="40">
        <f>业务数据统计!D20/主表!C17</f>
        <v>0.75395535790643975</v>
      </c>
      <c r="D31" s="12">
        <f>8215/D17</f>
        <v>0.73624305431080805</v>
      </c>
      <c r="E31" s="13">
        <f t="shared" si="0"/>
        <v>2.4057685151559167E-2</v>
      </c>
      <c r="F31" s="91"/>
    </row>
    <row r="32" spans="1:6" ht="15">
      <c r="A32" s="62" t="s">
        <v>42</v>
      </c>
      <c r="B32" s="39" t="s">
        <v>43</v>
      </c>
      <c r="C32" s="39">
        <f>业务数据统计!D3</f>
        <v>10901</v>
      </c>
      <c r="D32" s="14">
        <v>7295</v>
      </c>
      <c r="E32" s="9">
        <f t="shared" si="0"/>
        <v>0.49431117203564084</v>
      </c>
      <c r="F32" s="91"/>
    </row>
    <row r="33" spans="1:6" ht="15">
      <c r="A33" s="66"/>
      <c r="B33" s="39" t="s">
        <v>44</v>
      </c>
      <c r="C33" s="39">
        <f>业务数据统计!D4</f>
        <v>1537</v>
      </c>
      <c r="D33" s="14">
        <v>1458</v>
      </c>
      <c r="E33" s="9">
        <f t="shared" si="0"/>
        <v>5.4183813443072701E-2</v>
      </c>
      <c r="F33" s="91"/>
    </row>
    <row r="34" spans="1:6" ht="15">
      <c r="A34" s="66"/>
      <c r="B34" s="39" t="s">
        <v>45</v>
      </c>
      <c r="C34" s="39">
        <f>业务数据统计!D5</f>
        <v>602820</v>
      </c>
      <c r="D34" s="14">
        <v>121740</v>
      </c>
      <c r="E34" s="9">
        <f t="shared" si="0"/>
        <v>3.9517003449975356</v>
      </c>
      <c r="F34" s="91"/>
    </row>
    <row r="35" spans="1:6" ht="15">
      <c r="A35" s="66"/>
      <c r="B35" s="39" t="s">
        <v>46</v>
      </c>
      <c r="C35" s="39">
        <f>业务数据统计!D6</f>
        <v>1777</v>
      </c>
      <c r="D35" s="92">
        <v>1735</v>
      </c>
      <c r="E35" s="9">
        <f t="shared" si="0"/>
        <v>2.420749279538905E-2</v>
      </c>
      <c r="F35" s="91"/>
    </row>
    <row r="36" spans="1:6" ht="15">
      <c r="A36" s="62" t="s">
        <v>47</v>
      </c>
      <c r="B36" s="39" t="s">
        <v>48</v>
      </c>
      <c r="C36" s="39">
        <f>业务数据统计!D16</f>
        <v>1335</v>
      </c>
      <c r="D36" s="12">
        <f>C36/C33</f>
        <v>0.86857514638906963</v>
      </c>
      <c r="E36" s="9"/>
      <c r="F36" s="91"/>
    </row>
    <row r="37" spans="1:6" ht="15">
      <c r="A37" s="66"/>
      <c r="B37" s="39" t="s">
        <v>49</v>
      </c>
      <c r="C37" s="39">
        <f>业务数据统计!D18</f>
        <v>325</v>
      </c>
      <c r="D37" s="12">
        <f>C37/C33</f>
        <v>0.2114508783344177</v>
      </c>
      <c r="E37" s="9"/>
      <c r="F37" s="91"/>
    </row>
    <row r="38" spans="1:6" ht="15">
      <c r="A38" s="66"/>
      <c r="B38" s="39" t="s">
        <v>50</v>
      </c>
      <c r="C38" s="39">
        <f>业务数据统计!D17</f>
        <v>4</v>
      </c>
      <c r="D38" s="12">
        <f>C38/C33</f>
        <v>2.6024723487312949E-3</v>
      </c>
      <c r="E38" s="9"/>
      <c r="F38" s="91"/>
    </row>
    <row r="39" spans="1:6" ht="15">
      <c r="A39" s="66"/>
      <c r="B39" s="39" t="s">
        <v>51</v>
      </c>
      <c r="C39" s="39">
        <f>业务数据统计!D19</f>
        <v>9</v>
      </c>
      <c r="D39" s="12">
        <f>C39/C33</f>
        <v>5.8555627846454128E-3</v>
      </c>
      <c r="E39" s="9"/>
      <c r="F39" s="91"/>
    </row>
    <row r="40" spans="1:6" ht="15">
      <c r="A40" s="62" t="s">
        <v>52</v>
      </c>
      <c r="B40" s="39" t="s">
        <v>53</v>
      </c>
      <c r="C40" s="41">
        <f>业务数据统计!D35</f>
        <v>321</v>
      </c>
      <c r="D40" s="14">
        <v>321</v>
      </c>
      <c r="E40" s="9">
        <f t="shared" ref="E40:E54" si="2">(C40-D40)/D40</f>
        <v>0</v>
      </c>
      <c r="F40" s="91"/>
    </row>
    <row r="41" spans="1:6" ht="15">
      <c r="A41" s="66"/>
      <c r="B41" s="39" t="s">
        <v>54</v>
      </c>
      <c r="C41" s="41">
        <f>业务数据统计!D36</f>
        <v>87707</v>
      </c>
      <c r="D41" s="14">
        <v>79012</v>
      </c>
      <c r="E41" s="9">
        <f t="shared" si="2"/>
        <v>0.11004657520376651</v>
      </c>
      <c r="F41" s="91"/>
    </row>
    <row r="42" spans="1:6" ht="15">
      <c r="A42" s="66"/>
      <c r="B42" s="39" t="s">
        <v>55</v>
      </c>
      <c r="C42" s="41">
        <f>业务数据统计!D37</f>
        <v>63519.1</v>
      </c>
      <c r="D42" s="14">
        <v>57685.66</v>
      </c>
      <c r="E42" s="9">
        <f t="shared" si="2"/>
        <v>0.10112461225198767</v>
      </c>
      <c r="F42" s="91"/>
    </row>
    <row r="43" spans="1:6" ht="15">
      <c r="A43" s="66"/>
      <c r="B43" s="39" t="s">
        <v>56</v>
      </c>
      <c r="C43" s="41">
        <f>业务数据统计!D38</f>
        <v>36170.99</v>
      </c>
      <c r="D43" s="14">
        <v>32900.660000000003</v>
      </c>
      <c r="E43" s="9">
        <f t="shared" si="2"/>
        <v>9.9400133614340691E-2</v>
      </c>
      <c r="F43" s="91"/>
    </row>
    <row r="44" spans="1:6" ht="15">
      <c r="A44" s="66"/>
      <c r="B44" s="39" t="s">
        <v>57</v>
      </c>
      <c r="C44" s="41">
        <f>业务数据统计!D39</f>
        <v>27348.11</v>
      </c>
      <c r="D44" s="14">
        <v>24785</v>
      </c>
      <c r="E44" s="9">
        <f t="shared" si="2"/>
        <v>0.10341375832156549</v>
      </c>
      <c r="F44" s="91"/>
    </row>
    <row r="45" spans="1:6" ht="15" customHeight="1">
      <c r="A45" s="63" t="s">
        <v>58</v>
      </c>
      <c r="B45" s="39" t="s">
        <v>59</v>
      </c>
      <c r="C45" s="52">
        <f>'云相册-城市统计'!B2</f>
        <v>315</v>
      </c>
      <c r="D45" s="15">
        <v>301</v>
      </c>
      <c r="E45" s="9">
        <f t="shared" si="2"/>
        <v>4.6511627906976744E-2</v>
      </c>
      <c r="F45" s="53" t="str">
        <f>'云相册-城市统计'!A2</f>
        <v>杭州市</v>
      </c>
    </row>
    <row r="46" spans="1:6" ht="15.6">
      <c r="A46" s="64"/>
      <c r="B46" s="39" t="s">
        <v>61</v>
      </c>
      <c r="C46" s="52">
        <f>'云相册-城市统计'!B3</f>
        <v>86</v>
      </c>
      <c r="D46" s="16">
        <v>75</v>
      </c>
      <c r="E46" s="9">
        <f t="shared" si="2"/>
        <v>0.14666666666666667</v>
      </c>
      <c r="F46" s="53" t="str">
        <f>'云相册-城市统计'!A3</f>
        <v>金华市</v>
      </c>
    </row>
    <row r="47" spans="1:6" ht="15.6">
      <c r="A47" s="64"/>
      <c r="B47" s="39" t="s">
        <v>63</v>
      </c>
      <c r="C47" s="52">
        <f>'云相册-城市统计'!B4</f>
        <v>55</v>
      </c>
      <c r="D47" s="16">
        <v>54</v>
      </c>
      <c r="E47" s="9">
        <f t="shared" si="2"/>
        <v>1.8518518518518517E-2</v>
      </c>
      <c r="F47" s="53" t="str">
        <f>'云相册-城市统计'!A4</f>
        <v>绍兴市</v>
      </c>
    </row>
    <row r="48" spans="1:6" ht="15.6">
      <c r="A48" s="64"/>
      <c r="B48" s="39" t="s">
        <v>65</v>
      </c>
      <c r="C48" s="52">
        <f>'云相册-城市统计'!B5</f>
        <v>49</v>
      </c>
      <c r="D48" s="16">
        <v>46</v>
      </c>
      <c r="E48" s="9">
        <f t="shared" si="2"/>
        <v>6.5217391304347824E-2</v>
      </c>
      <c r="F48" s="53" t="str">
        <f>'云相册-城市统计'!A5</f>
        <v>湖州市</v>
      </c>
    </row>
    <row r="49" spans="1:6" ht="15.6">
      <c r="A49" s="64"/>
      <c r="B49" s="39" t="s">
        <v>67</v>
      </c>
      <c r="C49" s="52">
        <f>'云相册-城市统计'!B6</f>
        <v>46</v>
      </c>
      <c r="D49" s="16">
        <v>40</v>
      </c>
      <c r="E49" s="9">
        <f t="shared" si="2"/>
        <v>0.15</v>
      </c>
      <c r="F49" s="53" t="str">
        <f>'云相册-城市统计'!A6</f>
        <v>衢州市</v>
      </c>
    </row>
    <row r="50" spans="1:6" ht="15.6">
      <c r="A50" s="64"/>
      <c r="B50" s="39" t="s">
        <v>69</v>
      </c>
      <c r="C50" s="52">
        <f>'云相册-城市统计'!B7</f>
        <v>45</v>
      </c>
      <c r="D50" s="16">
        <v>43</v>
      </c>
      <c r="E50" s="9">
        <f t="shared" si="2"/>
        <v>4.6511627906976744E-2</v>
      </c>
      <c r="F50" s="53" t="str">
        <f>'云相册-城市统计'!A7</f>
        <v>嘉兴市</v>
      </c>
    </row>
    <row r="51" spans="1:6" ht="15.6">
      <c r="A51" s="64"/>
      <c r="B51" s="39" t="s">
        <v>71</v>
      </c>
      <c r="C51" s="52">
        <f>'云相册-城市统计'!B8</f>
        <v>35</v>
      </c>
      <c r="D51" s="16">
        <v>35</v>
      </c>
      <c r="E51" s="9">
        <f t="shared" si="2"/>
        <v>0</v>
      </c>
      <c r="F51" s="53" t="str">
        <f>'云相册-城市统计'!A8</f>
        <v>上海市</v>
      </c>
    </row>
    <row r="52" spans="1:6" ht="15.6">
      <c r="A52" s="64"/>
      <c r="B52" s="39" t="s">
        <v>73</v>
      </c>
      <c r="C52" s="52">
        <f>'云相册-城市统计'!B9</f>
        <v>33</v>
      </c>
      <c r="D52" s="16">
        <v>33</v>
      </c>
      <c r="E52" s="9">
        <f t="shared" si="2"/>
        <v>0</v>
      </c>
      <c r="F52" s="53" t="str">
        <f>'云相册-城市统计'!A9</f>
        <v>温州市</v>
      </c>
    </row>
    <row r="53" spans="1:6" ht="15.6">
      <c r="A53" s="64"/>
      <c r="B53" s="39" t="s">
        <v>75</v>
      </c>
      <c r="C53" s="52">
        <f>'云相册-城市统计'!B10</f>
        <v>33</v>
      </c>
      <c r="D53" s="16">
        <v>31</v>
      </c>
      <c r="E53" s="9">
        <f t="shared" si="2"/>
        <v>6.4516129032258063E-2</v>
      </c>
      <c r="F53" s="53" t="str">
        <f>'云相册-城市统计'!A10</f>
        <v>六安市</v>
      </c>
    </row>
    <row r="54" spans="1:6" ht="15.6">
      <c r="A54" s="65"/>
      <c r="B54" s="39" t="s">
        <v>77</v>
      </c>
      <c r="C54" s="52">
        <f>'云相册-城市统计'!B11</f>
        <v>32</v>
      </c>
      <c r="D54" s="16">
        <v>31</v>
      </c>
      <c r="E54" s="9">
        <f t="shared" si="2"/>
        <v>3.2258064516129031E-2</v>
      </c>
      <c r="F54" s="53" t="str">
        <f>'云相册-城市统计'!A11</f>
        <v>宁波市</v>
      </c>
    </row>
  </sheetData>
  <mergeCells count="10">
    <mergeCell ref="A27:A31"/>
    <mergeCell ref="A32:A35"/>
    <mergeCell ref="A36:A39"/>
    <mergeCell ref="A40:A44"/>
    <mergeCell ref="A45:A54"/>
    <mergeCell ref="A2:A7"/>
    <mergeCell ref="A8:A11"/>
    <mergeCell ref="A12:A16"/>
    <mergeCell ref="A17:A20"/>
    <mergeCell ref="A21:A26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54C9-83E6-436C-AF6F-DC527CA0CBA5}">
  <dimension ref="A1:B5"/>
  <sheetViews>
    <sheetView workbookViewId="0">
      <selection activeCell="B1" sqref="B1"/>
    </sheetView>
  </sheetViews>
  <sheetFormatPr defaultRowHeight="13.8"/>
  <cols>
    <col min="1" max="1" width="29" customWidth="1"/>
    <col min="2" max="2" width="45.33203125" customWidth="1"/>
  </cols>
  <sheetData>
    <row r="1" spans="1:2" ht="95.4" customHeight="1">
      <c r="A1" s="55" t="s">
        <v>132</v>
      </c>
      <c r="B1" s="56" t="s">
        <v>137</v>
      </c>
    </row>
    <row r="2" spans="1:2">
      <c r="A2" s="57" t="s">
        <v>134</v>
      </c>
      <c r="B2" s="57" t="s">
        <v>133</v>
      </c>
    </row>
    <row r="3" spans="1:2">
      <c r="A3" s="57" t="s">
        <v>135</v>
      </c>
      <c r="B3" s="57" t="s">
        <v>133</v>
      </c>
    </row>
    <row r="4" spans="1:2">
      <c r="A4" s="57" t="s">
        <v>136</v>
      </c>
      <c r="B4" s="57" t="s">
        <v>133</v>
      </c>
    </row>
    <row r="5" spans="1:2">
      <c r="B5" s="54"/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A0B8-3DD3-4EB3-891C-830604490705}">
  <dimension ref="A1:G40"/>
  <sheetViews>
    <sheetView workbookViewId="0">
      <selection sqref="A1:D1"/>
    </sheetView>
  </sheetViews>
  <sheetFormatPr defaultRowHeight="13.8"/>
  <cols>
    <col min="2" max="2" width="29.33203125" customWidth="1"/>
    <col min="3" max="3" width="36.109375" customWidth="1"/>
    <col min="4" max="4" width="11.6640625" customWidth="1"/>
    <col min="5" max="5" width="0" hidden="1" customWidth="1"/>
  </cols>
  <sheetData>
    <row r="1" spans="1:7">
      <c r="A1" s="67" t="s">
        <v>79</v>
      </c>
      <c r="B1" s="68"/>
      <c r="C1" s="68"/>
      <c r="D1" s="69"/>
      <c r="E1" s="18"/>
      <c r="F1" s="19" t="s">
        <v>80</v>
      </c>
      <c r="G1" s="19" t="s">
        <v>81</v>
      </c>
    </row>
    <row r="2" spans="1:7" ht="15" customHeight="1">
      <c r="A2" s="70" t="s">
        <v>82</v>
      </c>
      <c r="B2" s="71"/>
      <c r="C2" s="20" t="s">
        <v>83</v>
      </c>
      <c r="D2" s="20"/>
      <c r="E2" s="18"/>
      <c r="F2" s="21">
        <v>7287</v>
      </c>
      <c r="G2" s="21">
        <v>10905</v>
      </c>
    </row>
    <row r="3" spans="1:7">
      <c r="A3" s="72" t="s">
        <v>81</v>
      </c>
      <c r="B3" s="75" t="s">
        <v>84</v>
      </c>
      <c r="C3" s="22" t="s">
        <v>85</v>
      </c>
      <c r="D3" s="23">
        <v>10901</v>
      </c>
      <c r="E3" s="18"/>
      <c r="F3" s="18"/>
      <c r="G3" s="18"/>
    </row>
    <row r="4" spans="1:7">
      <c r="A4" s="73"/>
      <c r="B4" s="76"/>
      <c r="C4" s="23" t="s">
        <v>44</v>
      </c>
      <c r="D4" s="23">
        <v>1537</v>
      </c>
      <c r="E4" s="18"/>
      <c r="F4" s="18"/>
      <c r="G4" s="18"/>
    </row>
    <row r="5" spans="1:7">
      <c r="A5" s="73"/>
      <c r="B5" s="75" t="s">
        <v>86</v>
      </c>
      <c r="C5" s="23" t="s">
        <v>87</v>
      </c>
      <c r="D5" s="23">
        <v>602820</v>
      </c>
      <c r="E5" s="18"/>
      <c r="F5" s="18"/>
      <c r="G5" s="18"/>
    </row>
    <row r="6" spans="1:7">
      <c r="A6" s="73"/>
      <c r="B6" s="76"/>
      <c r="C6" s="24" t="s">
        <v>88</v>
      </c>
      <c r="D6" s="24">
        <v>1777</v>
      </c>
      <c r="E6" s="18"/>
      <c r="F6" s="18"/>
      <c r="G6" s="18"/>
    </row>
    <row r="7" spans="1:7">
      <c r="A7" s="73"/>
      <c r="B7" s="77" t="s">
        <v>89</v>
      </c>
      <c r="C7" s="25" t="s">
        <v>90</v>
      </c>
      <c r="D7" s="26">
        <v>441</v>
      </c>
      <c r="E7" s="18"/>
      <c r="F7" s="18"/>
      <c r="G7" s="18"/>
    </row>
    <row r="8" spans="1:7">
      <c r="A8" s="73"/>
      <c r="B8" s="78"/>
      <c r="C8" s="25" t="s">
        <v>91</v>
      </c>
      <c r="D8" s="27">
        <v>31</v>
      </c>
      <c r="E8" s="18"/>
      <c r="F8" s="18"/>
      <c r="G8" s="18"/>
    </row>
    <row r="9" spans="1:7">
      <c r="A9" s="73"/>
      <c r="B9" s="78"/>
      <c r="C9" s="25" t="s">
        <v>92</v>
      </c>
      <c r="D9" s="25">
        <v>14</v>
      </c>
      <c r="E9" s="18"/>
      <c r="F9" s="18"/>
      <c r="G9" s="18"/>
    </row>
    <row r="10" spans="1:7">
      <c r="A10" s="73"/>
      <c r="B10" s="79"/>
      <c r="C10" s="25" t="s">
        <v>93</v>
      </c>
      <c r="D10" s="25">
        <v>7</v>
      </c>
      <c r="E10" s="18"/>
      <c r="F10" s="18"/>
      <c r="G10" s="18"/>
    </row>
    <row r="11" spans="1:7">
      <c r="A11" s="73"/>
      <c r="B11" s="77" t="s">
        <v>94</v>
      </c>
      <c r="C11" s="25" t="s">
        <v>95</v>
      </c>
      <c r="D11" s="25">
        <v>468</v>
      </c>
      <c r="E11" s="18"/>
      <c r="F11" s="18"/>
      <c r="G11" s="18"/>
    </row>
    <row r="12" spans="1:7">
      <c r="A12" s="73"/>
      <c r="B12" s="78"/>
      <c r="C12" s="25" t="s">
        <v>96</v>
      </c>
      <c r="D12" s="25">
        <v>186</v>
      </c>
      <c r="E12" s="18"/>
      <c r="F12" s="18"/>
      <c r="G12" s="18"/>
    </row>
    <row r="13" spans="1:7">
      <c r="A13" s="73"/>
      <c r="B13" s="78"/>
      <c r="C13" s="25" t="s">
        <v>97</v>
      </c>
      <c r="D13" s="25">
        <v>89</v>
      </c>
      <c r="E13" s="18"/>
      <c r="F13" s="18"/>
      <c r="G13" s="18"/>
    </row>
    <row r="14" spans="1:7">
      <c r="A14" s="73"/>
      <c r="B14" s="79"/>
      <c r="C14" s="25" t="s">
        <v>98</v>
      </c>
      <c r="D14" s="25">
        <v>380</v>
      </c>
      <c r="E14" s="18"/>
      <c r="F14" s="18"/>
      <c r="G14" s="18"/>
    </row>
    <row r="15" spans="1:7">
      <c r="A15" s="73"/>
      <c r="B15" s="75" t="s">
        <v>99</v>
      </c>
      <c r="C15" s="23" t="s">
        <v>100</v>
      </c>
      <c r="D15" s="23" t="s">
        <v>101</v>
      </c>
      <c r="E15" s="18"/>
      <c r="F15" s="18"/>
      <c r="G15" s="18"/>
    </row>
    <row r="16" spans="1:7">
      <c r="A16" s="73"/>
      <c r="B16" s="80"/>
      <c r="C16" s="23" t="s">
        <v>102</v>
      </c>
      <c r="D16" s="23">
        <v>1335</v>
      </c>
      <c r="E16" s="18"/>
      <c r="F16" s="18"/>
      <c r="G16" s="18"/>
    </row>
    <row r="17" spans="1:7">
      <c r="A17" s="73"/>
      <c r="B17" s="80"/>
      <c r="C17" s="23" t="s">
        <v>103</v>
      </c>
      <c r="D17" s="23">
        <v>4</v>
      </c>
      <c r="E17" s="18"/>
      <c r="F17" s="18"/>
      <c r="G17" s="18"/>
    </row>
    <row r="18" spans="1:7">
      <c r="A18" s="73"/>
      <c r="B18" s="80"/>
      <c r="C18" s="23" t="s">
        <v>104</v>
      </c>
      <c r="D18" s="23">
        <v>325</v>
      </c>
      <c r="E18" s="18"/>
      <c r="F18" s="18"/>
      <c r="G18" s="18"/>
    </row>
    <row r="19" spans="1:7">
      <c r="A19" s="74"/>
      <c r="B19" s="76"/>
      <c r="C19" s="28" t="s">
        <v>105</v>
      </c>
      <c r="D19" s="28">
        <v>9</v>
      </c>
      <c r="E19" s="18"/>
      <c r="F19" s="18"/>
      <c r="G19" s="18"/>
    </row>
    <row r="20" spans="1:7">
      <c r="A20" s="81" t="s">
        <v>106</v>
      </c>
      <c r="B20" s="75" t="s">
        <v>107</v>
      </c>
      <c r="C20" s="20" t="s">
        <v>108</v>
      </c>
      <c r="D20" s="23">
        <v>8816</v>
      </c>
      <c r="E20" s="18"/>
      <c r="F20" s="18"/>
      <c r="G20" s="18"/>
    </row>
    <row r="21" spans="1:7">
      <c r="A21" s="82"/>
      <c r="B21" s="80"/>
      <c r="C21" s="20" t="s">
        <v>39</v>
      </c>
      <c r="D21" s="23">
        <v>3615</v>
      </c>
      <c r="E21" s="18"/>
      <c r="F21" s="18"/>
      <c r="G21" s="18"/>
    </row>
    <row r="22" spans="1:7">
      <c r="A22" s="82"/>
      <c r="B22" s="80"/>
      <c r="C22" s="23" t="s">
        <v>109</v>
      </c>
      <c r="D22" s="23">
        <v>22</v>
      </c>
      <c r="E22" s="18"/>
      <c r="F22" s="18"/>
      <c r="G22" s="18"/>
    </row>
    <row r="23" spans="1:7">
      <c r="A23" s="82"/>
      <c r="B23" s="80"/>
      <c r="C23" s="23" t="s">
        <v>110</v>
      </c>
      <c r="D23" s="23">
        <v>836</v>
      </c>
      <c r="E23" s="18"/>
      <c r="F23" s="18"/>
      <c r="G23" s="18"/>
    </row>
    <row r="24" spans="1:7">
      <c r="A24" s="82"/>
      <c r="B24" s="80"/>
      <c r="C24" s="23" t="s">
        <v>111</v>
      </c>
      <c r="D24" s="23">
        <v>2165</v>
      </c>
      <c r="E24" s="18"/>
      <c r="F24" s="18"/>
      <c r="G24" s="18"/>
    </row>
    <row r="25" spans="1:7">
      <c r="A25" s="82"/>
      <c r="B25" s="80"/>
      <c r="C25" s="23" t="s">
        <v>112</v>
      </c>
      <c r="D25" s="23">
        <v>1079</v>
      </c>
      <c r="E25" s="18"/>
      <c r="F25" s="18"/>
      <c r="G25" s="18"/>
    </row>
    <row r="26" spans="1:7">
      <c r="A26" s="82"/>
      <c r="B26" s="80"/>
      <c r="C26" s="23" t="s">
        <v>113</v>
      </c>
      <c r="D26" s="23" t="s">
        <v>101</v>
      </c>
      <c r="E26" s="18"/>
      <c r="F26" s="18"/>
      <c r="G26" s="18"/>
    </row>
    <row r="27" spans="1:7">
      <c r="A27" s="82"/>
      <c r="B27" s="80"/>
      <c r="C27" s="23" t="s">
        <v>114</v>
      </c>
      <c r="D27" s="23" t="s">
        <v>101</v>
      </c>
      <c r="E27" s="18"/>
      <c r="F27" s="18"/>
      <c r="G27" s="18"/>
    </row>
    <row r="28" spans="1:7">
      <c r="A28" s="82"/>
      <c r="B28" s="76"/>
      <c r="C28" s="23" t="s">
        <v>115</v>
      </c>
      <c r="D28" s="23" t="s">
        <v>101</v>
      </c>
      <c r="E28" s="18"/>
      <c r="F28" s="18"/>
      <c r="G28" s="18"/>
    </row>
    <row r="29" spans="1:7">
      <c r="A29" s="82"/>
      <c r="B29" s="84" t="s">
        <v>116</v>
      </c>
      <c r="C29" s="29" t="s">
        <v>117</v>
      </c>
      <c r="D29" s="29">
        <v>13036</v>
      </c>
      <c r="E29" s="18"/>
      <c r="F29" s="18"/>
      <c r="G29" s="18"/>
    </row>
    <row r="30" spans="1:7">
      <c r="A30" s="82"/>
      <c r="B30" s="85"/>
      <c r="C30" s="30" t="s">
        <v>118</v>
      </c>
      <c r="D30" s="31" t="s">
        <v>101</v>
      </c>
      <c r="E30" s="18"/>
      <c r="F30" s="18"/>
      <c r="G30" s="18"/>
    </row>
    <row r="31" spans="1:7">
      <c r="A31" s="82"/>
      <c r="B31" s="84" t="s">
        <v>119</v>
      </c>
      <c r="C31" s="32" t="s">
        <v>120</v>
      </c>
      <c r="D31" s="32">
        <v>1465</v>
      </c>
      <c r="E31" s="18"/>
      <c r="F31" s="18"/>
      <c r="G31" s="18"/>
    </row>
    <row r="32" spans="1:7">
      <c r="A32" s="82"/>
      <c r="B32" s="86"/>
      <c r="C32" s="32" t="s">
        <v>121</v>
      </c>
      <c r="D32" s="32">
        <v>6846</v>
      </c>
      <c r="E32" s="18"/>
      <c r="F32" s="33" t="s">
        <v>122</v>
      </c>
      <c r="G32" s="25">
        <v>6801</v>
      </c>
    </row>
    <row r="33" spans="1:7">
      <c r="A33" s="82"/>
      <c r="B33" s="86"/>
      <c r="C33" s="32" t="s">
        <v>123</v>
      </c>
      <c r="D33" s="32">
        <v>190</v>
      </c>
      <c r="E33" s="18"/>
      <c r="F33" s="18"/>
      <c r="G33" s="17"/>
    </row>
    <row r="34" spans="1:7">
      <c r="A34" s="83"/>
      <c r="B34" s="85"/>
      <c r="C34" s="32" t="s">
        <v>124</v>
      </c>
      <c r="D34" s="32">
        <v>288</v>
      </c>
      <c r="E34" s="18"/>
      <c r="F34" s="33" t="s">
        <v>122</v>
      </c>
      <c r="G34" s="25">
        <v>283</v>
      </c>
    </row>
    <row r="35" spans="1:7">
      <c r="A35" s="81" t="s">
        <v>125</v>
      </c>
      <c r="B35" s="67" t="s">
        <v>53</v>
      </c>
      <c r="C35" s="69"/>
      <c r="D35" s="25">
        <v>321</v>
      </c>
      <c r="E35" s="18"/>
      <c r="F35" s="34">
        <v>321</v>
      </c>
      <c r="G35" s="18"/>
    </row>
    <row r="36" spans="1:7">
      <c r="A36" s="82"/>
      <c r="B36" s="67" t="s">
        <v>54</v>
      </c>
      <c r="C36" s="69"/>
      <c r="D36" s="25">
        <v>87707</v>
      </c>
      <c r="E36" s="18"/>
      <c r="F36" s="35">
        <v>30982</v>
      </c>
      <c r="G36" s="18"/>
    </row>
    <row r="37" spans="1:7">
      <c r="A37" s="82"/>
      <c r="B37" s="67" t="s">
        <v>55</v>
      </c>
      <c r="C37" s="69"/>
      <c r="D37" s="25">
        <v>63519.1</v>
      </c>
      <c r="E37" s="18"/>
      <c r="F37" s="36">
        <v>22303.57</v>
      </c>
      <c r="G37" s="18"/>
    </row>
    <row r="38" spans="1:7">
      <c r="A38" s="82"/>
      <c r="B38" s="67" t="s">
        <v>56</v>
      </c>
      <c r="C38" s="69"/>
      <c r="D38" s="25">
        <v>36170.99</v>
      </c>
      <c r="E38" s="18"/>
      <c r="F38" s="36">
        <v>12376.05</v>
      </c>
      <c r="G38" s="18"/>
    </row>
    <row r="39" spans="1:7">
      <c r="A39" s="82"/>
      <c r="B39" s="67" t="s">
        <v>57</v>
      </c>
      <c r="C39" s="69"/>
      <c r="D39" s="25">
        <v>27348.11</v>
      </c>
      <c r="E39" s="18"/>
      <c r="F39" s="36">
        <v>9927.52</v>
      </c>
      <c r="G39" s="18"/>
    </row>
    <row r="40" spans="1:7">
      <c r="A40" s="83"/>
      <c r="B40" s="67" t="s">
        <v>126</v>
      </c>
      <c r="C40" s="69"/>
      <c r="D40" s="25">
        <v>11156</v>
      </c>
      <c r="E40" s="18"/>
      <c r="F40" s="34">
        <v>5638</v>
      </c>
      <c r="G40" s="18"/>
    </row>
  </sheetData>
  <mergeCells count="19">
    <mergeCell ref="B40:C40"/>
    <mergeCell ref="A20:A34"/>
    <mergeCell ref="B20:B28"/>
    <mergeCell ref="B29:B30"/>
    <mergeCell ref="B31:B34"/>
    <mergeCell ref="A35:A40"/>
    <mergeCell ref="B35:C35"/>
    <mergeCell ref="B36:C36"/>
    <mergeCell ref="B37:C37"/>
    <mergeCell ref="B38:C38"/>
    <mergeCell ref="B39:C39"/>
    <mergeCell ref="A1:D1"/>
    <mergeCell ref="A2:B2"/>
    <mergeCell ref="A3:A19"/>
    <mergeCell ref="B3:B4"/>
    <mergeCell ref="B5:B6"/>
    <mergeCell ref="B7:B10"/>
    <mergeCell ref="B11:B14"/>
    <mergeCell ref="B15:B19"/>
  </mergeCells>
  <phoneticPr fontId="1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CBB4-17DD-4B5A-9EB4-F4E3E5881324}">
  <dimension ref="A1:B12"/>
  <sheetViews>
    <sheetView workbookViewId="0">
      <selection activeCell="J21" sqref="J21"/>
    </sheetView>
  </sheetViews>
  <sheetFormatPr defaultRowHeight="13.8"/>
  <cols>
    <col min="1" max="1" width="21.88671875" customWidth="1"/>
    <col min="2" max="2" width="19" customWidth="1"/>
  </cols>
  <sheetData>
    <row r="1" spans="1:2">
      <c r="A1" s="43">
        <v>45988</v>
      </c>
      <c r="B1" s="44">
        <v>8405</v>
      </c>
    </row>
    <row r="2" spans="1:2">
      <c r="A2" s="43">
        <v>45987</v>
      </c>
      <c r="B2" s="44">
        <v>8370</v>
      </c>
    </row>
    <row r="3" spans="1:2">
      <c r="A3" s="43">
        <v>45986</v>
      </c>
      <c r="B3" s="44">
        <v>8620</v>
      </c>
    </row>
    <row r="4" spans="1:2">
      <c r="A4" s="43">
        <v>45985</v>
      </c>
      <c r="B4" s="44">
        <v>8744</v>
      </c>
    </row>
    <row r="5" spans="1:2">
      <c r="A5" s="43">
        <v>45984</v>
      </c>
      <c r="B5" s="44">
        <v>8618</v>
      </c>
    </row>
    <row r="6" spans="1:2">
      <c r="A6" s="43">
        <v>45983</v>
      </c>
      <c r="B6" s="44">
        <v>8486</v>
      </c>
    </row>
    <row r="7" spans="1:2">
      <c r="A7" s="43">
        <v>45982</v>
      </c>
      <c r="B7" s="44">
        <v>8369</v>
      </c>
    </row>
    <row r="8" spans="1:2">
      <c r="A8" s="42" t="s">
        <v>127</v>
      </c>
      <c r="B8" s="45">
        <f>AVERAGE(B1:B7)</f>
        <v>8516</v>
      </c>
    </row>
    <row r="10" spans="1:2">
      <c r="A10" s="87" t="s">
        <v>128</v>
      </c>
      <c r="B10" s="87" t="s">
        <v>129</v>
      </c>
    </row>
    <row r="11" spans="1:2">
      <c r="A11" s="87"/>
      <c r="B11" s="87"/>
    </row>
    <row r="12" spans="1:2">
      <c r="A12" s="47">
        <v>27729</v>
      </c>
      <c r="B12" s="47">
        <v>662245</v>
      </c>
    </row>
  </sheetData>
  <mergeCells count="2">
    <mergeCell ref="A10:A11"/>
    <mergeCell ref="B10:B11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B5E6-5393-4B1C-9112-4A9B2094DEED}">
  <dimension ref="A1:B11"/>
  <sheetViews>
    <sheetView workbookViewId="0">
      <selection activeCell="I22" sqref="I22"/>
    </sheetView>
  </sheetViews>
  <sheetFormatPr defaultRowHeight="13.8"/>
  <cols>
    <col min="1" max="1" width="18.21875" customWidth="1"/>
    <col min="2" max="2" width="21.5546875" customWidth="1"/>
  </cols>
  <sheetData>
    <row r="1" spans="1:2">
      <c r="A1" s="50" t="s">
        <v>130</v>
      </c>
      <c r="B1" s="50" t="s">
        <v>131</v>
      </c>
    </row>
    <row r="2" spans="1:2" ht="14.4">
      <c r="A2" s="51" t="s">
        <v>60</v>
      </c>
      <c r="B2" s="51">
        <v>315</v>
      </c>
    </row>
    <row r="3" spans="1:2" ht="14.4">
      <c r="A3" s="51" t="s">
        <v>62</v>
      </c>
      <c r="B3" s="51">
        <v>86</v>
      </c>
    </row>
    <row r="4" spans="1:2" ht="14.4">
      <c r="A4" s="51" t="s">
        <v>64</v>
      </c>
      <c r="B4" s="51">
        <v>55</v>
      </c>
    </row>
    <row r="5" spans="1:2" ht="14.4">
      <c r="A5" s="51" t="s">
        <v>66</v>
      </c>
      <c r="B5" s="51">
        <v>49</v>
      </c>
    </row>
    <row r="6" spans="1:2" ht="14.4">
      <c r="A6" s="51" t="s">
        <v>68</v>
      </c>
      <c r="B6" s="51">
        <v>46</v>
      </c>
    </row>
    <row r="7" spans="1:2" ht="14.4">
      <c r="A7" s="51" t="s">
        <v>70</v>
      </c>
      <c r="B7" s="51">
        <v>45</v>
      </c>
    </row>
    <row r="8" spans="1:2" ht="14.4">
      <c r="A8" s="51" t="s">
        <v>72</v>
      </c>
      <c r="B8" s="51">
        <v>35</v>
      </c>
    </row>
    <row r="9" spans="1:2" ht="14.4">
      <c r="A9" s="51" t="s">
        <v>76</v>
      </c>
      <c r="B9" s="51">
        <v>33</v>
      </c>
    </row>
    <row r="10" spans="1:2" ht="14.4">
      <c r="A10" s="51" t="s">
        <v>74</v>
      </c>
      <c r="B10" s="51">
        <v>33</v>
      </c>
    </row>
    <row r="11" spans="1:2" ht="14.4">
      <c r="A11" s="51" t="s">
        <v>78</v>
      </c>
      <c r="B11" s="51">
        <v>32</v>
      </c>
    </row>
  </sheetData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主表</vt:lpstr>
      <vt:lpstr>说明</vt:lpstr>
      <vt:lpstr>业务数据统计</vt:lpstr>
      <vt:lpstr>统计时间段内的活跃用户</vt:lpstr>
      <vt:lpstr>云相册-城市统计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zjhzcc2009@163.com</cp:lastModifiedBy>
  <dcterms:created xsi:type="dcterms:W3CDTF">2015-06-05T18:19:00Z</dcterms:created>
  <dcterms:modified xsi:type="dcterms:W3CDTF">2025-12-02T06:51:07Z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F76C921EAEFD42629DA22A1B6348C22A_12</vt:lpwstr>
  </property>
  <property fmtid="{D5CDD505-2E9C-101B-9397-08002B2CF9AE}" pid="3" name="KSOProductBuildVer">
    <vt:lpwstr>2052-12.1.0.22529</vt:lpwstr>
  </property>
</Properties>
</file>